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3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'1кв'!$A$1:$E$58</definedName>
    <definedName name="_xlnm.Print_Area" localSheetId="1">'2кв'!$A$1:$E$60</definedName>
    <definedName name="_xlnm.Print_Area" localSheetId="2">'3кв'!$A$1:$E$58</definedName>
    <definedName name="_xlnm.Print_Area" localSheetId="3">'4кв'!$A$1:$E$58</definedName>
    <definedName name="_xlnm.Print_Area" localSheetId="4">отчет!$A$1:$C$52</definedName>
  </definedNames>
  <calcPr calcId="152511"/>
</workbook>
</file>

<file path=xl/calcChain.xml><?xml version="1.0" encoding="utf-8"?>
<calcChain xmlns="http://schemas.openxmlformats.org/spreadsheetml/2006/main">
  <c r="D27" i="30" l="1"/>
  <c r="C22" i="30"/>
  <c r="C23" i="30"/>
  <c r="C24" i="30"/>
  <c r="C25" i="30"/>
  <c r="C26" i="30"/>
  <c r="C27" i="30"/>
  <c r="C34" i="30"/>
  <c r="C33" i="30"/>
  <c r="C28" i="30"/>
  <c r="C29" i="30"/>
  <c r="C35" i="30"/>
  <c r="C32" i="30"/>
  <c r="C30" i="30" s="1"/>
  <c r="D13" i="30"/>
  <c r="C42" i="30"/>
  <c r="C41" i="30"/>
  <c r="C13" i="30"/>
  <c r="C6" i="30"/>
  <c r="C43" i="30"/>
  <c r="B56" i="29" l="1"/>
  <c r="E32" i="29"/>
  <c r="E30" i="29"/>
  <c r="B55" i="29" l="1"/>
  <c r="B54" i="29"/>
  <c r="B53" i="29"/>
  <c r="E22" i="29"/>
  <c r="B57" i="29" s="1"/>
  <c r="F20" i="29"/>
  <c r="E23" i="29" s="1"/>
  <c r="B56" i="28" l="1"/>
  <c r="E32" i="28" l="1"/>
  <c r="B58" i="27" l="1"/>
  <c r="E30" i="27" l="1"/>
  <c r="B55" i="28" l="1"/>
  <c r="B54" i="28"/>
  <c r="B53" i="28"/>
  <c r="F20" i="28"/>
  <c r="E23" i="28" s="1"/>
  <c r="B57" i="27"/>
  <c r="B56" i="27"/>
  <c r="B55" i="27"/>
  <c r="F20" i="27"/>
  <c r="E23" i="27" s="1"/>
  <c r="E22" i="28" l="1"/>
  <c r="B57" i="28" s="1"/>
  <c r="E22" i="27"/>
  <c r="E29" i="26"/>
  <c r="B56" i="26"/>
  <c r="C17" i="30" s="1"/>
  <c r="F20" i="26"/>
  <c r="E34" i="27" l="1"/>
  <c r="B59" i="27" s="1"/>
  <c r="B55" i="26"/>
  <c r="C16" i="30" s="1"/>
  <c r="B54" i="26"/>
  <c r="C15" i="30" s="1"/>
  <c r="B53" i="26"/>
  <c r="C14" i="30" s="1"/>
  <c r="E22" i="26"/>
  <c r="E23" i="26"/>
  <c r="C21" i="30" s="1"/>
  <c r="E32" i="26" l="1"/>
  <c r="C20" i="30"/>
  <c r="C37" i="30" s="1"/>
  <c r="C18" i="30"/>
  <c r="B57" i="26"/>
  <c r="C38" i="30" l="1"/>
  <c r="B58" i="26"/>
  <c r="B52" i="27" s="1"/>
  <c r="B60" i="27" s="1"/>
  <c r="B50" i="28" s="1"/>
  <c r="B58" i="28" s="1"/>
  <c r="B50" i="29" s="1"/>
  <c r="B58" i="29" s="1"/>
</calcChain>
</file>

<file path=xl/sharedStrings.xml><?xml version="1.0" encoding="utf-8"?>
<sst xmlns="http://schemas.openxmlformats.org/spreadsheetml/2006/main" count="379" uniqueCount="134">
  <si>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</si>
  <si>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</si>
  <si>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</si>
  <si>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</si>
  <si>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</si>
  <si>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</si>
  <si>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</si>
  <si>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</si>
  <si>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</si>
  <si>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</si>
  <si>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</si>
  <si>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</si>
  <si>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</si>
  <si>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</si>
  <si>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</si>
  <si>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</si>
  <si>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</si>
  <si>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</si>
  <si>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</si>
  <si>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</si>
  <si>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</si>
  <si>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</si>
  <si>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</si>
  <si>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</si>
  <si>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</si>
  <si>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Мира, д. 42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</si>
  <si>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18.09.2015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</si>
  <si>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№56  от   01.09.2015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</si>
  <si>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Мира</t>
    </r>
  </si>
  <si>
    <t>Стоимость материалов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</si>
  <si>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Моисеенковой В.Г.</t>
    </r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</si>
  <si>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</si>
  <si>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</si>
  <si>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</si>
  <si>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 xml:space="preserve">Итого остаток на конец квартала </t>
  </si>
  <si>
    <t xml:space="preserve">  </t>
  </si>
  <si>
    <t>1 квартал</t>
  </si>
  <si>
    <t>руб.</t>
  </si>
  <si>
    <t>Общая площадь квартир - 3803,6 м2</t>
  </si>
  <si>
    <t>в т.ч. Оплачено по квит.</t>
  </si>
  <si>
    <t>Расходы по содержанию и тек.ремонту, руб.</t>
  </si>
  <si>
    <t xml:space="preserve">Расходы по управлению МКД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</si>
  <si>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Моисеенковой Валентины Георгиевны</t>
    </r>
  </si>
  <si>
    <t>Остаток на начало квартала</t>
  </si>
  <si>
    <t>КМ сервис</t>
  </si>
  <si>
    <t>фсс</t>
  </si>
  <si>
    <t>Услуги по содержанию многоквартирного дома</t>
  </si>
  <si>
    <t>Оплачено за размещение оборудования ТТК</t>
  </si>
  <si>
    <t>Оплачено за размещение оборудования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</si>
  <si>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</si>
  <si>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</si>
  <si>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</si>
  <si>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</si>
  <si>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январь</t>
  </si>
  <si>
    <t>Оплачено за размещение оборудования Ростелеком</t>
  </si>
  <si>
    <t xml:space="preserve">Оплачено по нежилым помещениям </t>
  </si>
  <si>
    <t>Услуги по дератизации и дезинфекции</t>
  </si>
  <si>
    <t>По заявке собственников или 4 раза в год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</si>
  <si>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</si>
  <si>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</si>
  <si>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</si>
  <si>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Не жилые помещения - 633,3 м2</t>
  </si>
  <si>
    <t>ип пышнограев</t>
  </si>
  <si>
    <t>Замена магистрали канализации в подвале (теплоузел) смета</t>
  </si>
  <si>
    <t xml:space="preserve">           2. Всего за период с "01" 01 2023 г. по "31" 03 2023 г. выполнено работ (оказано услуг) на общую сумму триста двадцать одна тысяча триста тридцать семь рублей 39 копеек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</si>
  <si>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</si>
  <si>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320689,8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</si>
  <si>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</si>
  <si>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</si>
  <si>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</si>
  <si>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</si>
  <si>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</si>
  <si>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</si>
  <si>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ремонт урны (км сервис)</t>
  </si>
  <si>
    <t>замена врезок системы отопления по подвалу 1 подъезд(смета)</t>
  </si>
  <si>
    <t>Монтаж сеток на продухи (смета)</t>
  </si>
  <si>
    <t>Ремонт бордюров (смета)</t>
  </si>
  <si>
    <t>апрель</t>
  </si>
  <si>
    <t>май</t>
  </si>
  <si>
    <t>ч/ч</t>
  </si>
  <si>
    <t xml:space="preserve">           2. Всего за период с "01" 04 2023 г. по "30" 06 2023 г. выполнено работ (оказано услуг) на общую сумму триста девяносто три тысячи двести восемьдесят один рубль 18 копеек</t>
  </si>
  <si>
    <t>Предъявлено населению 329060,52</t>
  </si>
  <si>
    <t>Корректировка по уборке мест общего пользования за сентябрь 2023 г.</t>
  </si>
  <si>
    <t xml:space="preserve">           2. Всего за период с "01" 07 2023 г. по "30" 09 2023 г. выполнено работ (оказано услуг) на общую сумму триста тридцать три тысячи двести семьдесят один рубль 83 копейки</t>
  </si>
  <si>
    <t>Предъявлено населению 350999,39</t>
  </si>
  <si>
    <t>за 4 квартал 2023 года</t>
  </si>
  <si>
    <t>31.12.2023 г.</t>
  </si>
  <si>
    <t>4 квартал</t>
  </si>
  <si>
    <t>ремонт отопления (кв 17)</t>
  </si>
  <si>
    <t>октябрь</t>
  </si>
  <si>
    <t xml:space="preserve">           2. Всего за период с "01" 10  2023 г. по "31" 12 2023 г. выполнено работ (оказано услуг) на общую сумму триста пятьдесят одна тысяча семнадцать рублей 91 копейка.</t>
  </si>
  <si>
    <t>Предъявлено населению 3501000,55</t>
  </si>
  <si>
    <t>осфр</t>
  </si>
  <si>
    <t>ОТЧЕТ</t>
  </si>
  <si>
    <t>О ВЫПОЛНЕННЫХ РАБОТАХ И ДВИЖЕНИИ  СРЕДСТВ</t>
  </si>
  <si>
    <t>по ж.д. ул.Мира, д.42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</si>
  <si>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</si>
  <si>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</si>
  <si>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</si>
  <si>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</si>
  <si>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</si>
  <si>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Оплачено за размещение оборудования в МОП интернет Квант-телеком</t>
  </si>
  <si>
    <t>Оплачено за размещение оборудования в МОП интернет Ростелеком с 01.05.2021г.</t>
  </si>
  <si>
    <t>Итого доходов:</t>
  </si>
  <si>
    <t>Расходы:</t>
  </si>
  <si>
    <t>Услуга по дератизации и дезинфекции</t>
  </si>
  <si>
    <t>работы по договору, всего</t>
  </si>
  <si>
    <t>Итого расходов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</si>
  <si>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</si>
  <si>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</si>
  <si>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</si>
  <si>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</si>
  <si>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</si>
  <si>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_____________________________________________</t>
  </si>
  <si>
    <t>НА ЛИЦЕВОМ СЧЕТЕ  ЗА  период  с 01.01.2023 г. по 31.12.2023 г.</t>
  </si>
  <si>
    <t>Остаток средств на 01.01.2024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</si>
  <si>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</si>
  <si>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</si>
  <si>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</si>
  <si>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Начислено всего 1 352 118,16</t>
  </si>
  <si>
    <t>* холодная вода на СОИ -26858,99</t>
  </si>
  <si>
    <t>* горячая вода на СОИ -  72671,52</t>
  </si>
  <si>
    <t>* электроэнергия на СОИ- 25268,68</t>
  </si>
  <si>
    <t>* водоотведение на СОИ-59703,75</t>
  </si>
  <si>
    <t>Оплачено по нежилым помещения ОСФР, КМ -Сервис</t>
  </si>
  <si>
    <t>Водоотведение на СОИ</t>
  </si>
  <si>
    <t>Горячая вода на СОИ</t>
  </si>
  <si>
    <t>Электроэнергия на СОИ</t>
  </si>
  <si>
    <t>Холодная вода на СОИ</t>
  </si>
  <si>
    <t xml:space="preserve">   * Замена магистрали канализации в подвале (теплоузел) смета</t>
  </si>
  <si>
    <t>Непредвиденные работы 20 ч/ч</t>
  </si>
  <si>
    <t xml:space="preserve">   * Замена врезок системы отопления по подвалу 1 подъезд(смета)</t>
  </si>
  <si>
    <t xml:space="preserve">   * Монтаж сеток на продухи (смета)</t>
  </si>
  <si>
    <t xml:space="preserve">   * Ремонт бордюров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</si>
</sst>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3" fillId="0" borderId="0" xfId="0" applyFont="1"/>
    <xf numFmtId="43" fontId="4" fillId="0" borderId="0" xfId="0" applyNumberFormat="1" applyFont="1"/>
    <xf numFmtId="0" fontId="11" fillId="0" borderId="1" xfId="0" applyFont="1" applyBorder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1" fillId="0" borderId="5" xfId="0" applyFont="1" applyFill="1" applyBorder="1" applyAlignment="1">
      <alignment wrapText="1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164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2" xfId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topLeftCell="A23" zoomScaleSheetLayoutView="100" workbookViewId="0">
      <selection activeCell="E29" sqref="E29"/>
    </sheetView>
  </sheetViews>
  <sheetFormatPr defaultColWidth="9.140625" defaultRowHeight="15" x14ac:dyDescent="0.25"/>
  <cols>
    <col min="1" max="1" width="35.85546875" style="2" customWidth="1"/>
    <col min="2" max="2" width="19.28515625" style="2" customWidth="1"/>
    <col min="3" max="3" width="13" style="2" customWidth="1"/>
    <col min="4" max="4" width="14.28515625" style="2" customWidth="1"/>
    <col min="5" max="5" width="14.140625" style="2" customWidth="1"/>
    <col min="6" max="7" width="9.140625" style="2"/>
    <col min="8" max="8" width="18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.7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58</v>
      </c>
      <c r="B3" s="46"/>
      <c r="C3" s="46"/>
      <c r="D3" s="46"/>
      <c r="E3" s="46"/>
    </row>
    <row r="4" spans="1:5" s="1" customFormat="1" ht="15.75" x14ac:dyDescent="0.25">
      <c r="A4" s="23" t="s">
        <v>13</v>
      </c>
      <c r="B4" s="4"/>
      <c r="C4" s="4"/>
      <c r="D4" s="47" t="s">
        <v>59</v>
      </c>
      <c r="E4" s="47"/>
    </row>
    <row r="5" spans="1:5" x14ac:dyDescent="0.25">
      <c r="A5" s="27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42</v>
      </c>
      <c r="B9" s="48"/>
      <c r="C9" s="48"/>
      <c r="D9" s="48"/>
      <c r="E9" s="48"/>
    </row>
    <row r="10" spans="1:5" ht="29.25" customHeight="1" x14ac:dyDescent="0.25">
      <c r="A10" s="51" t="s">
        <v>14</v>
      </c>
      <c r="B10" s="52"/>
      <c r="C10" s="52"/>
      <c r="D10" s="52"/>
      <c r="E10" s="52"/>
    </row>
    <row r="11" spans="1:5" ht="27" customHeight="1" x14ac:dyDescent="0.25">
      <c r="A11" s="48" t="s">
        <v>26</v>
      </c>
      <c r="B11" s="48"/>
      <c r="C11" s="48"/>
      <c r="D11" s="48"/>
      <c r="E11" s="48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60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8" ht="30.75" customHeight="1" x14ac:dyDescent="0.25">
      <c r="A17" s="48" t="s">
        <v>17</v>
      </c>
      <c r="B17" s="48"/>
      <c r="C17" s="48"/>
      <c r="D17" s="48"/>
      <c r="E17" s="48"/>
    </row>
    <row r="18" spans="1:8" ht="60" customHeight="1" x14ac:dyDescent="0.25">
      <c r="A18" s="48" t="s">
        <v>27</v>
      </c>
      <c r="B18" s="48"/>
      <c r="C18" s="48"/>
      <c r="D18" s="48"/>
      <c r="E18" s="48"/>
    </row>
    <row r="19" spans="1:8" ht="30" customHeight="1" x14ac:dyDescent="0.25">
      <c r="A19" s="49" t="s">
        <v>28</v>
      </c>
      <c r="B19" s="49"/>
      <c r="C19" s="49"/>
      <c r="D19" s="49"/>
      <c r="E19" s="49"/>
    </row>
    <row r="20" spans="1:8" x14ac:dyDescent="0.25">
      <c r="A20" s="49"/>
      <c r="B20" s="49"/>
      <c r="C20" s="49"/>
      <c r="D20" s="49"/>
      <c r="E20" s="49"/>
      <c r="F20" s="2">
        <f>3803.6+633.3</f>
        <v>4436.8999999999996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46</v>
      </c>
      <c r="B22" s="9" t="s">
        <v>32</v>
      </c>
      <c r="C22" s="3" t="s">
        <v>4</v>
      </c>
      <c r="D22" s="3">
        <v>14.4</v>
      </c>
      <c r="E22" s="8">
        <f>D22*F20*G20</f>
        <v>191674.08</v>
      </c>
      <c r="H22" s="20"/>
    </row>
    <row r="23" spans="1:8" x14ac:dyDescent="0.25">
      <c r="A23" s="7" t="s">
        <v>41</v>
      </c>
      <c r="B23" s="9" t="s">
        <v>23</v>
      </c>
      <c r="C23" s="3" t="s">
        <v>4</v>
      </c>
      <c r="D23" s="3">
        <v>5.42</v>
      </c>
      <c r="E23" s="8">
        <f>D23*F20*G20</f>
        <v>72143.993999999992</v>
      </c>
      <c r="H23" s="20"/>
    </row>
    <row r="24" spans="1:8" ht="38.25" x14ac:dyDescent="0.25">
      <c r="A24" s="7" t="s">
        <v>56</v>
      </c>
      <c r="B24" s="9" t="s">
        <v>57</v>
      </c>
      <c r="C24" s="3" t="s">
        <v>4</v>
      </c>
      <c r="D24" s="3"/>
      <c r="E24" s="8">
        <v>0</v>
      </c>
    </row>
    <row r="25" spans="1:8" x14ac:dyDescent="0.25">
      <c r="A25" s="7" t="s">
        <v>52</v>
      </c>
      <c r="B25" s="9" t="s">
        <v>36</v>
      </c>
      <c r="C25" s="3" t="s">
        <v>37</v>
      </c>
      <c r="D25" s="3"/>
      <c r="E25" s="8">
        <v>16589.89</v>
      </c>
      <c r="H25" s="20"/>
    </row>
    <row r="26" spans="1:8" x14ac:dyDescent="0.25">
      <c r="A26" s="7" t="s">
        <v>50</v>
      </c>
      <c r="B26" s="9" t="s">
        <v>36</v>
      </c>
      <c r="C26" s="3" t="s">
        <v>37</v>
      </c>
      <c r="D26" s="3"/>
      <c r="E26" s="8">
        <v>19806.3</v>
      </c>
      <c r="H26" s="20"/>
    </row>
    <row r="27" spans="1:8" x14ac:dyDescent="0.25">
      <c r="A27" s="7" t="s">
        <v>51</v>
      </c>
      <c r="B27" s="9" t="s">
        <v>36</v>
      </c>
      <c r="C27" s="3" t="s">
        <v>37</v>
      </c>
      <c r="D27" s="3"/>
      <c r="E27" s="8">
        <v>4326.2</v>
      </c>
      <c r="H27" s="20"/>
    </row>
    <row r="28" spans="1:8" x14ac:dyDescent="0.25">
      <c r="A28" s="7" t="s">
        <v>49</v>
      </c>
      <c r="B28" s="9" t="s">
        <v>36</v>
      </c>
      <c r="C28" s="3" t="s">
        <v>37</v>
      </c>
      <c r="D28" s="3"/>
      <c r="E28" s="8">
        <v>7472.57</v>
      </c>
      <c r="H28" s="20"/>
    </row>
    <row r="29" spans="1:8" x14ac:dyDescent="0.25">
      <c r="A29" s="7" t="s">
        <v>29</v>
      </c>
      <c r="B29" s="9" t="s">
        <v>36</v>
      </c>
      <c r="C29" s="3" t="s">
        <v>37</v>
      </c>
      <c r="D29" s="3"/>
      <c r="E29" s="8">
        <f>1750+2251.79</f>
        <v>4001.79</v>
      </c>
      <c r="H29" s="20"/>
    </row>
    <row r="30" spans="1:8" ht="30" x14ac:dyDescent="0.25">
      <c r="A30" s="31" t="s">
        <v>63</v>
      </c>
      <c r="B30" s="24" t="s">
        <v>53</v>
      </c>
      <c r="C30" s="3" t="s">
        <v>37</v>
      </c>
      <c r="D30" s="32"/>
      <c r="E30" s="8">
        <v>5322.57</v>
      </c>
      <c r="H30" s="20"/>
    </row>
    <row r="31" spans="1:8" ht="15.75" x14ac:dyDescent="0.25">
      <c r="A31" s="25"/>
      <c r="B31" s="30"/>
      <c r="C31" s="3"/>
      <c r="D31" s="29"/>
      <c r="E31" s="8"/>
      <c r="H31" s="20"/>
    </row>
    <row r="32" spans="1:8" x14ac:dyDescent="0.25">
      <c r="A32" s="10" t="s">
        <v>24</v>
      </c>
      <c r="B32" s="11"/>
      <c r="C32" s="12"/>
      <c r="D32" s="21"/>
      <c r="E32" s="13">
        <f>SUM(E22:E31)</f>
        <v>321337.39399999997</v>
      </c>
    </row>
    <row r="34" spans="1:9" ht="30" customHeight="1" x14ac:dyDescent="0.25">
      <c r="A34" s="55" t="s">
        <v>64</v>
      </c>
      <c r="B34" s="55"/>
      <c r="C34" s="55"/>
      <c r="D34" s="55"/>
      <c r="E34" s="55"/>
      <c r="I34" s="2" t="s">
        <v>35</v>
      </c>
    </row>
    <row r="35" spans="1:9" ht="30" customHeight="1" x14ac:dyDescent="0.25">
      <c r="A35" s="48" t="s">
        <v>21</v>
      </c>
      <c r="B35" s="48"/>
      <c r="C35" s="48"/>
      <c r="D35" s="48"/>
      <c r="E35" s="48"/>
    </row>
    <row r="36" spans="1:9" x14ac:dyDescent="0.25">
      <c r="A36" s="48" t="s">
        <v>20</v>
      </c>
      <c r="B36" s="48"/>
      <c r="C36" s="48"/>
      <c r="D36" s="48"/>
      <c r="E36" s="48"/>
      <c r="F36" s="14"/>
      <c r="G36" s="14"/>
      <c r="H36" s="15"/>
    </row>
    <row r="37" spans="1:9" ht="30" customHeight="1" x14ac:dyDescent="0.25">
      <c r="A37" s="48" t="s">
        <v>31</v>
      </c>
      <c r="B37" s="48"/>
      <c r="C37" s="48"/>
      <c r="D37" s="48"/>
      <c r="E37" s="48"/>
    </row>
    <row r="38" spans="1:9" x14ac:dyDescent="0.25">
      <c r="A38" s="48" t="s">
        <v>18</v>
      </c>
      <c r="B38" s="48"/>
      <c r="C38" s="48"/>
      <c r="D38" s="48"/>
      <c r="E38" s="48"/>
    </row>
    <row r="39" spans="1:9" x14ac:dyDescent="0.25">
      <c r="A39" s="56" t="s">
        <v>5</v>
      </c>
      <c r="B39" s="56"/>
      <c r="C39" s="56"/>
      <c r="D39" s="56"/>
      <c r="E39" s="56"/>
    </row>
    <row r="40" spans="1:9" x14ac:dyDescent="0.25">
      <c r="A40" s="48" t="s">
        <v>18</v>
      </c>
      <c r="B40" s="48"/>
      <c r="C40" s="48"/>
      <c r="D40" s="48"/>
      <c r="E40" s="48"/>
    </row>
    <row r="41" spans="1:9" x14ac:dyDescent="0.25">
      <c r="A41" s="57" t="s">
        <v>65</v>
      </c>
      <c r="B41" s="57"/>
      <c r="C41" s="57"/>
      <c r="D41" s="57"/>
      <c r="E41" s="5"/>
    </row>
    <row r="42" spans="1:9" x14ac:dyDescent="0.25">
      <c r="B42" s="54" t="s">
        <v>19</v>
      </c>
      <c r="C42" s="54"/>
      <c r="D42" s="54"/>
      <c r="E42" s="6" t="s">
        <v>6</v>
      </c>
    </row>
    <row r="43" spans="1:9" x14ac:dyDescent="0.25">
      <c r="A43" s="26"/>
      <c r="B43" s="26"/>
      <c r="C43" s="26"/>
      <c r="D43" s="26"/>
      <c r="E43" s="26"/>
    </row>
    <row r="44" spans="1:9" x14ac:dyDescent="0.25">
      <c r="A44" s="58" t="s">
        <v>30</v>
      </c>
      <c r="B44" s="58"/>
      <c r="C44" s="58"/>
      <c r="D44" s="58"/>
      <c r="E44" s="5"/>
    </row>
    <row r="45" spans="1:9" x14ac:dyDescent="0.25">
      <c r="B45" s="54" t="s">
        <v>19</v>
      </c>
      <c r="C45" s="54"/>
      <c r="D45" s="54"/>
      <c r="E45" s="6" t="s">
        <v>6</v>
      </c>
    </row>
    <row r="47" spans="1:9" x14ac:dyDescent="0.25">
      <c r="A47" s="2" t="s">
        <v>38</v>
      </c>
    </row>
    <row r="48" spans="1:9" x14ac:dyDescent="0.25">
      <c r="A48" s="2" t="s">
        <v>61</v>
      </c>
    </row>
    <row r="49" spans="1:8" x14ac:dyDescent="0.25">
      <c r="A49" s="14" t="s">
        <v>33</v>
      </c>
    </row>
    <row r="50" spans="1:8" x14ac:dyDescent="0.25">
      <c r="A50" s="2" t="s">
        <v>43</v>
      </c>
      <c r="B50" s="16">
        <v>98642.25</v>
      </c>
    </row>
    <row r="51" spans="1:8" ht="15.75" x14ac:dyDescent="0.25">
      <c r="A51" s="17" t="s">
        <v>66</v>
      </c>
      <c r="B51" s="18"/>
    </row>
    <row r="52" spans="1:8" x14ac:dyDescent="0.25">
      <c r="A52" s="2" t="s">
        <v>39</v>
      </c>
      <c r="B52" s="18">
        <v>312956.7</v>
      </c>
      <c r="F52" s="2" t="s">
        <v>44</v>
      </c>
      <c r="G52" s="2">
        <v>19096.689999999999</v>
      </c>
      <c r="H52" s="2" t="s">
        <v>62</v>
      </c>
    </row>
    <row r="53" spans="1:8" ht="30" x14ac:dyDescent="0.25">
      <c r="A53" s="28" t="s">
        <v>47</v>
      </c>
      <c r="B53" s="18">
        <f>330*3</f>
        <v>990</v>
      </c>
    </row>
    <row r="54" spans="1:8" ht="30" x14ac:dyDescent="0.25">
      <c r="A54" s="28" t="s">
        <v>48</v>
      </c>
      <c r="B54" s="18">
        <f>3*300</f>
        <v>900</v>
      </c>
    </row>
    <row r="55" spans="1:8" ht="30" x14ac:dyDescent="0.25">
      <c r="A55" s="28" t="s">
        <v>54</v>
      </c>
      <c r="B55" s="18">
        <f>150*3</f>
        <v>450</v>
      </c>
    </row>
    <row r="56" spans="1:8" x14ac:dyDescent="0.25">
      <c r="A56" s="2" t="s">
        <v>55</v>
      </c>
      <c r="B56" s="18">
        <f>G52+G56</f>
        <v>22322.12</v>
      </c>
      <c r="F56" s="2" t="s">
        <v>45</v>
      </c>
      <c r="G56" s="2">
        <v>3225.43</v>
      </c>
    </row>
    <row r="57" spans="1:8" ht="30" x14ac:dyDescent="0.25">
      <c r="A57" s="28" t="s">
        <v>40</v>
      </c>
      <c r="B57" s="18">
        <f>E32</f>
        <v>321337.39399999997</v>
      </c>
    </row>
    <row r="58" spans="1:8" x14ac:dyDescent="0.25">
      <c r="A58" s="19" t="s">
        <v>34</v>
      </c>
      <c r="B58" s="16">
        <f>(B50+B52+B53+B54+B56+B55)-B57</f>
        <v>114923.67600000004</v>
      </c>
    </row>
    <row r="59" spans="1:8" x14ac:dyDescent="0.25">
      <c r="B59" s="2">
        <v>98642.25</v>
      </c>
    </row>
    <row r="62" spans="1:8" x14ac:dyDescent="0.25">
      <c r="C62" s="20"/>
    </row>
  </sheetData>
  <mergeCells count="30"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view="pageBreakPreview" topLeftCell="A24" zoomScaleSheetLayoutView="100" workbookViewId="0">
      <selection activeCell="E29" sqref="E29"/>
    </sheetView>
  </sheetViews>
  <sheetFormatPr defaultColWidth="9.140625" defaultRowHeight="15" x14ac:dyDescent="0.25"/>
  <cols>
    <col min="1" max="1" width="35.85546875" style="2" customWidth="1"/>
    <col min="2" max="2" width="19.28515625" style="2" customWidth="1"/>
    <col min="3" max="3" width="13" style="2" customWidth="1"/>
    <col min="4" max="4" width="14.28515625" style="2" customWidth="1"/>
    <col min="5" max="5" width="14.140625" style="2" customWidth="1"/>
    <col min="6" max="7" width="9.140625" style="2"/>
    <col min="8" max="8" width="18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.7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67</v>
      </c>
      <c r="B3" s="46"/>
      <c r="C3" s="46"/>
      <c r="D3" s="46"/>
      <c r="E3" s="46"/>
    </row>
    <row r="4" spans="1:5" s="1" customFormat="1" ht="15.75" x14ac:dyDescent="0.25">
      <c r="A4" s="23" t="s">
        <v>13</v>
      </c>
      <c r="B4" s="4"/>
      <c r="C4" s="4"/>
      <c r="D4" s="47" t="s">
        <v>68</v>
      </c>
      <c r="E4" s="47"/>
    </row>
    <row r="5" spans="1:5" x14ac:dyDescent="0.25">
      <c r="A5" s="34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42</v>
      </c>
      <c r="B9" s="48"/>
      <c r="C9" s="48"/>
      <c r="D9" s="48"/>
      <c r="E9" s="48"/>
    </row>
    <row r="10" spans="1:5" ht="29.25" customHeight="1" x14ac:dyDescent="0.25">
      <c r="A10" s="51" t="s">
        <v>14</v>
      </c>
      <c r="B10" s="52"/>
      <c r="C10" s="52"/>
      <c r="D10" s="52"/>
      <c r="E10" s="52"/>
    </row>
    <row r="11" spans="1:5" ht="27" customHeight="1" x14ac:dyDescent="0.25">
      <c r="A11" s="48" t="s">
        <v>26</v>
      </c>
      <c r="B11" s="48"/>
      <c r="C11" s="48"/>
      <c r="D11" s="48"/>
      <c r="E11" s="48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60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8" ht="30.75" customHeight="1" x14ac:dyDescent="0.25">
      <c r="A17" s="48" t="s">
        <v>17</v>
      </c>
      <c r="B17" s="48"/>
      <c r="C17" s="48"/>
      <c r="D17" s="48"/>
      <c r="E17" s="48"/>
    </row>
    <row r="18" spans="1:8" ht="60" customHeight="1" x14ac:dyDescent="0.25">
      <c r="A18" s="48" t="s">
        <v>27</v>
      </c>
      <c r="B18" s="48"/>
      <c r="C18" s="48"/>
      <c r="D18" s="48"/>
      <c r="E18" s="48"/>
    </row>
    <row r="19" spans="1:8" ht="30" customHeight="1" x14ac:dyDescent="0.25">
      <c r="A19" s="49" t="s">
        <v>28</v>
      </c>
      <c r="B19" s="49"/>
      <c r="C19" s="49"/>
      <c r="D19" s="49"/>
      <c r="E19" s="49"/>
    </row>
    <row r="20" spans="1:8" x14ac:dyDescent="0.25">
      <c r="A20" s="49"/>
      <c r="B20" s="49"/>
      <c r="C20" s="49"/>
      <c r="D20" s="49"/>
      <c r="E20" s="49"/>
      <c r="F20" s="2">
        <f>3803.6+633.3</f>
        <v>4436.8999999999996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46</v>
      </c>
      <c r="B22" s="9" t="s">
        <v>32</v>
      </c>
      <c r="C22" s="3" t="s">
        <v>4</v>
      </c>
      <c r="D22" s="3">
        <v>14.4</v>
      </c>
      <c r="E22" s="8">
        <f>D22*F20*G20</f>
        <v>191674.08</v>
      </c>
      <c r="H22" s="20"/>
    </row>
    <row r="23" spans="1:8" x14ac:dyDescent="0.25">
      <c r="A23" s="7" t="s">
        <v>41</v>
      </c>
      <c r="B23" s="9" t="s">
        <v>23</v>
      </c>
      <c r="C23" s="3" t="s">
        <v>4</v>
      </c>
      <c r="D23" s="3">
        <v>5.42</v>
      </c>
      <c r="E23" s="8">
        <f>D23*F20*G20</f>
        <v>72143.993999999992</v>
      </c>
      <c r="H23" s="20"/>
    </row>
    <row r="24" spans="1:8" ht="38.25" x14ac:dyDescent="0.25">
      <c r="A24" s="7" t="s">
        <v>56</v>
      </c>
      <c r="B24" s="9" t="s">
        <v>57</v>
      </c>
      <c r="C24" s="3" t="s">
        <v>4</v>
      </c>
      <c r="D24" s="3"/>
      <c r="E24" s="8">
        <v>0</v>
      </c>
    </row>
    <row r="25" spans="1:8" x14ac:dyDescent="0.25">
      <c r="A25" s="7" t="s">
        <v>52</v>
      </c>
      <c r="B25" s="9" t="s">
        <v>69</v>
      </c>
      <c r="C25" s="3" t="s">
        <v>37</v>
      </c>
      <c r="D25" s="3"/>
      <c r="E25" s="8">
        <v>21505.06</v>
      </c>
      <c r="H25" s="20"/>
    </row>
    <row r="26" spans="1:8" x14ac:dyDescent="0.25">
      <c r="A26" s="7" t="s">
        <v>50</v>
      </c>
      <c r="B26" s="9" t="s">
        <v>69</v>
      </c>
      <c r="C26" s="3" t="s">
        <v>37</v>
      </c>
      <c r="D26" s="3"/>
      <c r="E26" s="8">
        <v>19806.3</v>
      </c>
      <c r="H26" s="20"/>
    </row>
    <row r="27" spans="1:8" x14ac:dyDescent="0.25">
      <c r="A27" s="7" t="s">
        <v>51</v>
      </c>
      <c r="B27" s="9" t="s">
        <v>69</v>
      </c>
      <c r="C27" s="3" t="s">
        <v>37</v>
      </c>
      <c r="D27" s="3"/>
      <c r="E27" s="8">
        <v>13143.5</v>
      </c>
      <c r="H27" s="20"/>
    </row>
    <row r="28" spans="1:8" x14ac:dyDescent="0.25">
      <c r="A28" s="7" t="s">
        <v>49</v>
      </c>
      <c r="B28" s="9" t="s">
        <v>69</v>
      </c>
      <c r="C28" s="3" t="s">
        <v>37</v>
      </c>
      <c r="D28" s="3"/>
      <c r="E28" s="8">
        <v>10612.14</v>
      </c>
      <c r="H28" s="20"/>
    </row>
    <row r="29" spans="1:8" x14ac:dyDescent="0.25">
      <c r="A29" s="7" t="s">
        <v>29</v>
      </c>
      <c r="B29" s="9" t="s">
        <v>69</v>
      </c>
      <c r="C29" s="3" t="s">
        <v>37</v>
      </c>
      <c r="D29" s="3"/>
      <c r="E29" s="8">
        <v>1639.49</v>
      </c>
      <c r="H29" s="20"/>
    </row>
    <row r="30" spans="1:8" x14ac:dyDescent="0.25">
      <c r="A30" s="7" t="s">
        <v>73</v>
      </c>
      <c r="B30" s="9" t="s">
        <v>77</v>
      </c>
      <c r="C30" s="3" t="s">
        <v>79</v>
      </c>
      <c r="D30" s="3">
        <v>4</v>
      </c>
      <c r="E30" s="8">
        <f>D30*235.95</f>
        <v>943.8</v>
      </c>
      <c r="H30" s="20"/>
    </row>
    <row r="31" spans="1:8" ht="30" x14ac:dyDescent="0.25">
      <c r="A31" s="7" t="s">
        <v>74</v>
      </c>
      <c r="B31" s="9" t="s">
        <v>77</v>
      </c>
      <c r="C31" s="3" t="s">
        <v>37</v>
      </c>
      <c r="D31" s="3"/>
      <c r="E31" s="8">
        <v>30491.52</v>
      </c>
      <c r="H31" s="20"/>
    </row>
    <row r="32" spans="1:8" x14ac:dyDescent="0.25">
      <c r="A32" s="7" t="s">
        <v>75</v>
      </c>
      <c r="B32" s="9" t="s">
        <v>78</v>
      </c>
      <c r="C32" s="3" t="s">
        <v>37</v>
      </c>
      <c r="D32" s="3"/>
      <c r="E32" s="8">
        <v>9450.82</v>
      </c>
      <c r="H32" s="20"/>
    </row>
    <row r="33" spans="1:9" x14ac:dyDescent="0.25">
      <c r="A33" s="7" t="s">
        <v>76</v>
      </c>
      <c r="B33" s="9" t="s">
        <v>78</v>
      </c>
      <c r="C33" s="3" t="s">
        <v>37</v>
      </c>
      <c r="D33" s="3"/>
      <c r="E33" s="8">
        <v>21870.48</v>
      </c>
      <c r="H33" s="20"/>
    </row>
    <row r="34" spans="1:9" x14ac:dyDescent="0.25">
      <c r="A34" s="10" t="s">
        <v>24</v>
      </c>
      <c r="B34" s="11"/>
      <c r="C34" s="12"/>
      <c r="D34" s="21"/>
      <c r="E34" s="13">
        <f>SUM(E22:E33)</f>
        <v>393281.18399999995</v>
      </c>
    </row>
    <row r="36" spans="1:9" ht="30" customHeight="1" x14ac:dyDescent="0.25">
      <c r="A36" s="55" t="s">
        <v>80</v>
      </c>
      <c r="B36" s="55"/>
      <c r="C36" s="55"/>
      <c r="D36" s="55"/>
      <c r="E36" s="55"/>
      <c r="I36" s="2" t="s">
        <v>35</v>
      </c>
    </row>
    <row r="37" spans="1:9" ht="30" customHeight="1" x14ac:dyDescent="0.25">
      <c r="A37" s="48" t="s">
        <v>21</v>
      </c>
      <c r="B37" s="48"/>
      <c r="C37" s="48"/>
      <c r="D37" s="48"/>
      <c r="E37" s="48"/>
    </row>
    <row r="38" spans="1:9" x14ac:dyDescent="0.25">
      <c r="A38" s="48" t="s">
        <v>20</v>
      </c>
      <c r="B38" s="48"/>
      <c r="C38" s="48"/>
      <c r="D38" s="48"/>
      <c r="E38" s="48"/>
      <c r="F38" s="14"/>
      <c r="G38" s="14"/>
      <c r="H38" s="15"/>
    </row>
    <row r="39" spans="1:9" ht="30" customHeight="1" x14ac:dyDescent="0.25">
      <c r="A39" s="48" t="s">
        <v>31</v>
      </c>
      <c r="B39" s="48"/>
      <c r="C39" s="48"/>
      <c r="D39" s="48"/>
      <c r="E39" s="48"/>
    </row>
    <row r="40" spans="1:9" x14ac:dyDescent="0.25">
      <c r="A40" s="48" t="s">
        <v>18</v>
      </c>
      <c r="B40" s="48"/>
      <c r="C40" s="48"/>
      <c r="D40" s="48"/>
      <c r="E40" s="48"/>
    </row>
    <row r="41" spans="1:9" x14ac:dyDescent="0.25">
      <c r="A41" s="56" t="s">
        <v>5</v>
      </c>
      <c r="B41" s="56"/>
      <c r="C41" s="56"/>
      <c r="D41" s="56"/>
      <c r="E41" s="56"/>
    </row>
    <row r="42" spans="1:9" x14ac:dyDescent="0.25">
      <c r="A42" s="48" t="s">
        <v>18</v>
      </c>
      <c r="B42" s="48"/>
      <c r="C42" s="48"/>
      <c r="D42" s="48"/>
      <c r="E42" s="48"/>
    </row>
    <row r="43" spans="1:9" x14ac:dyDescent="0.25">
      <c r="A43" s="57" t="s">
        <v>65</v>
      </c>
      <c r="B43" s="57"/>
      <c r="C43" s="57"/>
      <c r="D43" s="57"/>
      <c r="E43" s="5"/>
    </row>
    <row r="44" spans="1:9" x14ac:dyDescent="0.25">
      <c r="B44" s="54" t="s">
        <v>19</v>
      </c>
      <c r="C44" s="54"/>
      <c r="D44" s="54"/>
      <c r="E44" s="6" t="s">
        <v>6</v>
      </c>
    </row>
    <row r="45" spans="1:9" x14ac:dyDescent="0.25">
      <c r="A45" s="33"/>
      <c r="B45" s="33"/>
      <c r="C45" s="33"/>
      <c r="D45" s="33"/>
      <c r="E45" s="33"/>
    </row>
    <row r="46" spans="1:9" x14ac:dyDescent="0.25">
      <c r="A46" s="58" t="s">
        <v>30</v>
      </c>
      <c r="B46" s="58"/>
      <c r="C46" s="58"/>
      <c r="D46" s="58"/>
      <c r="E46" s="5"/>
    </row>
    <row r="47" spans="1:9" x14ac:dyDescent="0.25">
      <c r="B47" s="54" t="s">
        <v>19</v>
      </c>
      <c r="C47" s="54"/>
      <c r="D47" s="54"/>
      <c r="E47" s="6" t="s">
        <v>6</v>
      </c>
    </row>
    <row r="49" spans="1:9" x14ac:dyDescent="0.25">
      <c r="A49" s="2" t="s">
        <v>38</v>
      </c>
    </row>
    <row r="50" spans="1:9" x14ac:dyDescent="0.25">
      <c r="A50" s="2" t="s">
        <v>61</v>
      </c>
    </row>
    <row r="51" spans="1:9" x14ac:dyDescent="0.25">
      <c r="A51" s="14" t="s">
        <v>33</v>
      </c>
    </row>
    <row r="52" spans="1:9" x14ac:dyDescent="0.25">
      <c r="A52" s="2" t="s">
        <v>43</v>
      </c>
      <c r="B52" s="16">
        <f>'1кв'!B58</f>
        <v>114923.67600000004</v>
      </c>
    </row>
    <row r="53" spans="1:9" ht="15.75" x14ac:dyDescent="0.25">
      <c r="A53" s="17" t="s">
        <v>81</v>
      </c>
      <c r="B53" s="18"/>
    </row>
    <row r="54" spans="1:9" x14ac:dyDescent="0.25">
      <c r="A54" s="2" t="s">
        <v>39</v>
      </c>
      <c r="B54" s="18">
        <v>322909.26</v>
      </c>
      <c r="F54" s="2" t="s">
        <v>44</v>
      </c>
      <c r="G54" s="2">
        <v>6372.71</v>
      </c>
      <c r="H54" s="2" t="s">
        <v>62</v>
      </c>
      <c r="I54" s="2">
        <v>13190.35</v>
      </c>
    </row>
    <row r="55" spans="1:9" ht="30" x14ac:dyDescent="0.25">
      <c r="A55" s="35" t="s">
        <v>47</v>
      </c>
      <c r="B55" s="18">
        <f>330*3</f>
        <v>990</v>
      </c>
      <c r="F55" s="2" t="s">
        <v>45</v>
      </c>
      <c r="G55" s="2">
        <v>12901.72</v>
      </c>
    </row>
    <row r="56" spans="1:9" ht="30" x14ac:dyDescent="0.25">
      <c r="A56" s="35" t="s">
        <v>48</v>
      </c>
      <c r="B56" s="18">
        <f>3*300</f>
        <v>900</v>
      </c>
    </row>
    <row r="57" spans="1:9" ht="30" x14ac:dyDescent="0.25">
      <c r="A57" s="35" t="s">
        <v>54</v>
      </c>
      <c r="B57" s="18">
        <f>150*3</f>
        <v>450</v>
      </c>
    </row>
    <row r="58" spans="1:9" x14ac:dyDescent="0.25">
      <c r="A58" s="2" t="s">
        <v>55</v>
      </c>
      <c r="B58" s="18">
        <f>G54+G55+I54</f>
        <v>32464.78</v>
      </c>
    </row>
    <row r="59" spans="1:9" ht="30" x14ac:dyDescent="0.25">
      <c r="A59" s="35" t="s">
        <v>40</v>
      </c>
      <c r="B59" s="18">
        <f>E34</f>
        <v>393281.18399999995</v>
      </c>
    </row>
    <row r="60" spans="1:9" x14ac:dyDescent="0.25">
      <c r="A60" s="19" t="s">
        <v>34</v>
      </c>
      <c r="B60" s="16">
        <f>(B52+B54+B55+B56+B58+B57)-B59</f>
        <v>79356.532000000065</v>
      </c>
    </row>
    <row r="64" spans="1:9" x14ac:dyDescent="0.25">
      <c r="C64" s="20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D43"/>
    <mergeCell ref="B44:D44"/>
    <mergeCell ref="A46:D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topLeftCell="A24" zoomScaleSheetLayoutView="100" workbookViewId="0">
      <selection activeCell="E29" sqref="E29"/>
    </sheetView>
  </sheetViews>
  <sheetFormatPr defaultColWidth="9.140625" defaultRowHeight="15" x14ac:dyDescent="0.25"/>
  <cols>
    <col min="1" max="1" width="35.85546875" style="2" customWidth="1"/>
    <col min="2" max="2" width="19.28515625" style="2" customWidth="1"/>
    <col min="3" max="3" width="13" style="2" customWidth="1"/>
    <col min="4" max="4" width="14.28515625" style="2" customWidth="1"/>
    <col min="5" max="5" width="14.140625" style="2" customWidth="1"/>
    <col min="6" max="7" width="9.140625" style="2"/>
    <col min="8" max="8" width="18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.7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70</v>
      </c>
      <c r="B3" s="46"/>
      <c r="C3" s="46"/>
      <c r="D3" s="46"/>
      <c r="E3" s="46"/>
    </row>
    <row r="4" spans="1:5" s="1" customFormat="1" ht="15.75" x14ac:dyDescent="0.25">
      <c r="A4" s="23" t="s">
        <v>13</v>
      </c>
      <c r="B4" s="4"/>
      <c r="C4" s="4"/>
      <c r="D4" s="47" t="s">
        <v>71</v>
      </c>
      <c r="E4" s="47"/>
    </row>
    <row r="5" spans="1:5" x14ac:dyDescent="0.25">
      <c r="A5" s="34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42</v>
      </c>
      <c r="B9" s="48"/>
      <c r="C9" s="48"/>
      <c r="D9" s="48"/>
      <c r="E9" s="48"/>
    </row>
    <row r="10" spans="1:5" ht="29.25" customHeight="1" x14ac:dyDescent="0.25">
      <c r="A10" s="51" t="s">
        <v>14</v>
      </c>
      <c r="B10" s="52"/>
      <c r="C10" s="52"/>
      <c r="D10" s="52"/>
      <c r="E10" s="52"/>
    </row>
    <row r="11" spans="1:5" ht="27" customHeight="1" x14ac:dyDescent="0.25">
      <c r="A11" s="48" t="s">
        <v>26</v>
      </c>
      <c r="B11" s="48"/>
      <c r="C11" s="48"/>
      <c r="D11" s="48"/>
      <c r="E11" s="48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60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8" ht="30.75" customHeight="1" x14ac:dyDescent="0.25">
      <c r="A17" s="48" t="s">
        <v>17</v>
      </c>
      <c r="B17" s="48"/>
      <c r="C17" s="48"/>
      <c r="D17" s="48"/>
      <c r="E17" s="48"/>
    </row>
    <row r="18" spans="1:8" ht="60" customHeight="1" x14ac:dyDescent="0.25">
      <c r="A18" s="48" t="s">
        <v>27</v>
      </c>
      <c r="B18" s="48"/>
      <c r="C18" s="48"/>
      <c r="D18" s="48"/>
      <c r="E18" s="48"/>
    </row>
    <row r="19" spans="1:8" ht="30" customHeight="1" x14ac:dyDescent="0.25">
      <c r="A19" s="49" t="s">
        <v>28</v>
      </c>
      <c r="B19" s="49"/>
      <c r="C19" s="49"/>
      <c r="D19" s="49"/>
      <c r="E19" s="49"/>
    </row>
    <row r="20" spans="1:8" x14ac:dyDescent="0.25">
      <c r="A20" s="49"/>
      <c r="B20" s="49"/>
      <c r="C20" s="49"/>
      <c r="D20" s="49"/>
      <c r="E20" s="49"/>
      <c r="F20" s="2">
        <f>3803.6+633.3</f>
        <v>4436.8999999999996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46</v>
      </c>
      <c r="B22" s="9" t="s">
        <v>32</v>
      </c>
      <c r="C22" s="3" t="s">
        <v>4</v>
      </c>
      <c r="D22" s="3">
        <v>16.100000000000001</v>
      </c>
      <c r="E22" s="8">
        <f>D22*F20*G20</f>
        <v>214302.27</v>
      </c>
      <c r="H22" s="20"/>
    </row>
    <row r="23" spans="1:8" x14ac:dyDescent="0.25">
      <c r="A23" s="7" t="s">
        <v>41</v>
      </c>
      <c r="B23" s="9" t="s">
        <v>23</v>
      </c>
      <c r="C23" s="3" t="s">
        <v>4</v>
      </c>
      <c r="D23" s="3">
        <v>6.06</v>
      </c>
      <c r="E23" s="8">
        <f>D23*F20*G20</f>
        <v>80662.84199999999</v>
      </c>
      <c r="H23" s="20"/>
    </row>
    <row r="24" spans="1:8" ht="38.25" x14ac:dyDescent="0.25">
      <c r="A24" s="7" t="s">
        <v>56</v>
      </c>
      <c r="B24" s="9" t="s">
        <v>57</v>
      </c>
      <c r="C24" s="3" t="s">
        <v>4</v>
      </c>
      <c r="D24" s="3"/>
      <c r="E24" s="8">
        <v>0</v>
      </c>
    </row>
    <row r="25" spans="1:8" x14ac:dyDescent="0.25">
      <c r="A25" s="7" t="s">
        <v>52</v>
      </c>
      <c r="B25" s="9" t="s">
        <v>72</v>
      </c>
      <c r="C25" s="3" t="s">
        <v>37</v>
      </c>
      <c r="D25" s="3"/>
      <c r="E25" s="8">
        <v>11277.88</v>
      </c>
      <c r="H25" s="20"/>
    </row>
    <row r="26" spans="1:8" x14ac:dyDescent="0.25">
      <c r="A26" s="7" t="s">
        <v>50</v>
      </c>
      <c r="B26" s="9" t="s">
        <v>72</v>
      </c>
      <c r="C26" s="3" t="s">
        <v>37</v>
      </c>
      <c r="D26" s="3"/>
      <c r="E26" s="8">
        <v>19806.3</v>
      </c>
      <c r="H26" s="20"/>
    </row>
    <row r="27" spans="1:8" x14ac:dyDescent="0.25">
      <c r="A27" s="7" t="s">
        <v>51</v>
      </c>
      <c r="B27" s="9" t="s">
        <v>72</v>
      </c>
      <c r="C27" s="3" t="s">
        <v>37</v>
      </c>
      <c r="D27" s="3"/>
      <c r="E27" s="8">
        <v>4122.5</v>
      </c>
      <c r="H27" s="20"/>
    </row>
    <row r="28" spans="1:8" x14ac:dyDescent="0.25">
      <c r="A28" s="7" t="s">
        <v>49</v>
      </c>
      <c r="B28" s="9" t="s">
        <v>72</v>
      </c>
      <c r="C28" s="3" t="s">
        <v>37</v>
      </c>
      <c r="D28" s="3"/>
      <c r="E28" s="8">
        <v>4079.5</v>
      </c>
      <c r="H28" s="20"/>
    </row>
    <row r="29" spans="1:8" x14ac:dyDescent="0.25">
      <c r="A29" s="7" t="s">
        <v>29</v>
      </c>
      <c r="B29" s="9" t="s">
        <v>72</v>
      </c>
      <c r="C29" s="3" t="s">
        <v>37</v>
      </c>
      <c r="D29" s="3"/>
      <c r="E29" s="8">
        <v>412.54</v>
      </c>
      <c r="H29" s="20"/>
    </row>
    <row r="30" spans="1:8" ht="34.5" customHeight="1" x14ac:dyDescent="0.25">
      <c r="A30" s="41" t="s">
        <v>82</v>
      </c>
      <c r="B30" s="36" t="s">
        <v>72</v>
      </c>
      <c r="C30" s="3" t="s">
        <v>37</v>
      </c>
      <c r="D30" s="32"/>
      <c r="E30" s="37">
        <v>-1392</v>
      </c>
      <c r="H30" s="20"/>
    </row>
    <row r="31" spans="1:8" ht="15.75" x14ac:dyDescent="0.25">
      <c r="A31" s="25"/>
      <c r="B31" s="30"/>
      <c r="C31" s="3"/>
      <c r="D31" s="29"/>
      <c r="E31" s="8"/>
      <c r="H31" s="20"/>
    </row>
    <row r="32" spans="1:8" x14ac:dyDescent="0.25">
      <c r="A32" s="10" t="s">
        <v>24</v>
      </c>
      <c r="B32" s="11"/>
      <c r="C32" s="12"/>
      <c r="D32" s="21"/>
      <c r="E32" s="13">
        <f>SUM(E22:E31)</f>
        <v>333271.83199999994</v>
      </c>
    </row>
    <row r="34" spans="1:9" ht="30" customHeight="1" x14ac:dyDescent="0.25">
      <c r="A34" s="55" t="s">
        <v>83</v>
      </c>
      <c r="B34" s="55"/>
      <c r="C34" s="55"/>
      <c r="D34" s="55"/>
      <c r="E34" s="55"/>
      <c r="I34" s="2" t="s">
        <v>35</v>
      </c>
    </row>
    <row r="35" spans="1:9" ht="30" customHeight="1" x14ac:dyDescent="0.25">
      <c r="A35" s="48" t="s">
        <v>21</v>
      </c>
      <c r="B35" s="48"/>
      <c r="C35" s="48"/>
      <c r="D35" s="48"/>
      <c r="E35" s="48"/>
    </row>
    <row r="36" spans="1:9" x14ac:dyDescent="0.25">
      <c r="A36" s="48" t="s">
        <v>20</v>
      </c>
      <c r="B36" s="48"/>
      <c r="C36" s="48"/>
      <c r="D36" s="48"/>
      <c r="E36" s="48"/>
      <c r="F36" s="14"/>
      <c r="G36" s="14"/>
      <c r="H36" s="15"/>
    </row>
    <row r="37" spans="1:9" ht="30" customHeight="1" x14ac:dyDescent="0.25">
      <c r="A37" s="48" t="s">
        <v>31</v>
      </c>
      <c r="B37" s="48"/>
      <c r="C37" s="48"/>
      <c r="D37" s="48"/>
      <c r="E37" s="48"/>
    </row>
    <row r="38" spans="1:9" x14ac:dyDescent="0.25">
      <c r="A38" s="48" t="s">
        <v>18</v>
      </c>
      <c r="B38" s="48"/>
      <c r="C38" s="48"/>
      <c r="D38" s="48"/>
      <c r="E38" s="48"/>
    </row>
    <row r="39" spans="1:9" x14ac:dyDescent="0.25">
      <c r="A39" s="56" t="s">
        <v>5</v>
      </c>
      <c r="B39" s="56"/>
      <c r="C39" s="56"/>
      <c r="D39" s="56"/>
      <c r="E39" s="56"/>
    </row>
    <row r="40" spans="1:9" x14ac:dyDescent="0.25">
      <c r="A40" s="48" t="s">
        <v>18</v>
      </c>
      <c r="B40" s="48"/>
      <c r="C40" s="48"/>
      <c r="D40" s="48"/>
      <c r="E40" s="48"/>
    </row>
    <row r="41" spans="1:9" x14ac:dyDescent="0.25">
      <c r="A41" s="57" t="s">
        <v>65</v>
      </c>
      <c r="B41" s="57"/>
      <c r="C41" s="57"/>
      <c r="D41" s="57"/>
      <c r="E41" s="5"/>
    </row>
    <row r="42" spans="1:9" x14ac:dyDescent="0.25">
      <c r="B42" s="54" t="s">
        <v>19</v>
      </c>
      <c r="C42" s="54"/>
      <c r="D42" s="54"/>
      <c r="E42" s="6" t="s">
        <v>6</v>
      </c>
    </row>
    <row r="43" spans="1:9" x14ac:dyDescent="0.25">
      <c r="A43" s="33"/>
      <c r="B43" s="33"/>
      <c r="C43" s="33"/>
      <c r="D43" s="33"/>
      <c r="E43" s="33"/>
    </row>
    <row r="44" spans="1:9" x14ac:dyDescent="0.25">
      <c r="A44" s="58" t="s">
        <v>30</v>
      </c>
      <c r="B44" s="58"/>
      <c r="C44" s="58"/>
      <c r="D44" s="58"/>
      <c r="E44" s="5"/>
    </row>
    <row r="45" spans="1:9" x14ac:dyDescent="0.25">
      <c r="B45" s="54" t="s">
        <v>19</v>
      </c>
      <c r="C45" s="54"/>
      <c r="D45" s="54"/>
      <c r="E45" s="6" t="s">
        <v>6</v>
      </c>
    </row>
    <row r="47" spans="1:9" x14ac:dyDescent="0.25">
      <c r="A47" s="2" t="s">
        <v>38</v>
      </c>
    </row>
    <row r="48" spans="1:9" x14ac:dyDescent="0.25">
      <c r="A48" s="2" t="s">
        <v>61</v>
      </c>
    </row>
    <row r="49" spans="1:8" x14ac:dyDescent="0.25">
      <c r="A49" s="14" t="s">
        <v>33</v>
      </c>
    </row>
    <row r="50" spans="1:8" x14ac:dyDescent="0.25">
      <c r="A50" s="2" t="s">
        <v>43</v>
      </c>
      <c r="B50" s="16">
        <f>'2кв'!B60</f>
        <v>79356.532000000065</v>
      </c>
    </row>
    <row r="51" spans="1:8" ht="15.75" x14ac:dyDescent="0.25">
      <c r="A51" s="17" t="s">
        <v>84</v>
      </c>
      <c r="B51" s="18"/>
    </row>
    <row r="52" spans="1:8" x14ac:dyDescent="0.25">
      <c r="A52" s="2" t="s">
        <v>39</v>
      </c>
      <c r="B52" s="18">
        <v>363573.06</v>
      </c>
      <c r="F52" s="2" t="s">
        <v>44</v>
      </c>
      <c r="G52" s="2">
        <v>14105.66</v>
      </c>
      <c r="H52" s="2" t="s">
        <v>62</v>
      </c>
    </row>
    <row r="53" spans="1:8" ht="30" x14ac:dyDescent="0.25">
      <c r="A53" s="35" t="s">
        <v>47</v>
      </c>
      <c r="B53" s="18">
        <f>330*3</f>
        <v>990</v>
      </c>
    </row>
    <row r="54" spans="1:8" ht="30" x14ac:dyDescent="0.25">
      <c r="A54" s="35" t="s">
        <v>48</v>
      </c>
      <c r="B54" s="18">
        <f>3*300</f>
        <v>900</v>
      </c>
    </row>
    <row r="55" spans="1:8" ht="30" x14ac:dyDescent="0.25">
      <c r="A55" s="35" t="s">
        <v>54</v>
      </c>
      <c r="B55" s="18">
        <f>150*3</f>
        <v>450</v>
      </c>
    </row>
    <row r="56" spans="1:8" x14ac:dyDescent="0.25">
      <c r="A56" s="2" t="s">
        <v>55</v>
      </c>
      <c r="B56" s="18">
        <f>G52+G56</f>
        <v>20890.98</v>
      </c>
      <c r="F56" s="2" t="s">
        <v>45</v>
      </c>
      <c r="G56" s="2">
        <v>6785.32</v>
      </c>
    </row>
    <row r="57" spans="1:8" ht="30" x14ac:dyDescent="0.25">
      <c r="A57" s="35" t="s">
        <v>40</v>
      </c>
      <c r="B57" s="18">
        <f>E32</f>
        <v>333271.83199999994</v>
      </c>
    </row>
    <row r="58" spans="1:8" x14ac:dyDescent="0.25">
      <c r="A58" s="19" t="s">
        <v>34</v>
      </c>
      <c r="B58" s="16">
        <f>(B50+B52+B53+B54+B56+B55)-B57</f>
        <v>132888.74000000011</v>
      </c>
    </row>
    <row r="62" spans="1:8" x14ac:dyDescent="0.25">
      <c r="C62" s="20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view="pageBreakPreview" topLeftCell="A44" zoomScaleSheetLayoutView="100" workbookViewId="0">
      <selection activeCell="A25" sqref="A25:A28"/>
    </sheetView>
  </sheetViews>
  <sheetFormatPr defaultColWidth="9.140625" defaultRowHeight="15" x14ac:dyDescent="0.25"/>
  <cols>
    <col min="1" max="1" width="35.85546875" style="2" customWidth="1"/>
    <col min="2" max="2" width="19.28515625" style="2" customWidth="1"/>
    <col min="3" max="3" width="13" style="2" customWidth="1"/>
    <col min="4" max="4" width="14.28515625" style="2" customWidth="1"/>
    <col min="5" max="5" width="14.140625" style="2" customWidth="1"/>
    <col min="6" max="7" width="9.140625" style="2"/>
    <col min="8" max="8" width="18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.7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85</v>
      </c>
      <c r="B3" s="46"/>
      <c r="C3" s="46"/>
      <c r="D3" s="46"/>
      <c r="E3" s="46"/>
    </row>
    <row r="4" spans="1:5" s="1" customFormat="1" ht="15.75" x14ac:dyDescent="0.25">
      <c r="A4" s="23" t="s">
        <v>13</v>
      </c>
      <c r="B4" s="4"/>
      <c r="C4" s="4"/>
      <c r="D4" s="59"/>
      <c r="E4" s="59" t="s">
        <v>86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42</v>
      </c>
      <c r="B9" s="48"/>
      <c r="C9" s="48"/>
      <c r="D9" s="48"/>
      <c r="E9" s="48"/>
    </row>
    <row r="10" spans="1:5" ht="29.25" customHeight="1" x14ac:dyDescent="0.25">
      <c r="A10" s="51" t="s">
        <v>14</v>
      </c>
      <c r="B10" s="52"/>
      <c r="C10" s="52"/>
      <c r="D10" s="52"/>
      <c r="E10" s="52"/>
    </row>
    <row r="11" spans="1:5" ht="27" customHeight="1" x14ac:dyDescent="0.25">
      <c r="A11" s="48" t="s">
        <v>26</v>
      </c>
      <c r="B11" s="48"/>
      <c r="C11" s="48"/>
      <c r="D11" s="48"/>
      <c r="E11" s="48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60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8" ht="30.75" customHeight="1" x14ac:dyDescent="0.25">
      <c r="A17" s="48" t="s">
        <v>17</v>
      </c>
      <c r="B17" s="48"/>
      <c r="C17" s="48"/>
      <c r="D17" s="48"/>
      <c r="E17" s="48"/>
    </row>
    <row r="18" spans="1:8" ht="60" customHeight="1" x14ac:dyDescent="0.25">
      <c r="A18" s="48" t="s">
        <v>27</v>
      </c>
      <c r="B18" s="48"/>
      <c r="C18" s="48"/>
      <c r="D18" s="48"/>
      <c r="E18" s="48"/>
    </row>
    <row r="19" spans="1:8" ht="30" customHeight="1" x14ac:dyDescent="0.25">
      <c r="A19" s="49" t="s">
        <v>28</v>
      </c>
      <c r="B19" s="49"/>
      <c r="C19" s="49"/>
      <c r="D19" s="49"/>
      <c r="E19" s="49"/>
    </row>
    <row r="20" spans="1:8" x14ac:dyDescent="0.25">
      <c r="A20" s="49"/>
      <c r="B20" s="49"/>
      <c r="C20" s="49"/>
      <c r="D20" s="49"/>
      <c r="E20" s="49"/>
      <c r="F20" s="2">
        <f>3803.6+633.3</f>
        <v>4436.8999999999996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46</v>
      </c>
      <c r="B22" s="9" t="s">
        <v>32</v>
      </c>
      <c r="C22" s="3" t="s">
        <v>4</v>
      </c>
      <c r="D22" s="3">
        <v>16.100000000000001</v>
      </c>
      <c r="E22" s="8">
        <f>D22*F20*G20</f>
        <v>214302.27</v>
      </c>
      <c r="H22" s="20"/>
    </row>
    <row r="23" spans="1:8" x14ac:dyDescent="0.25">
      <c r="A23" s="7" t="s">
        <v>41</v>
      </c>
      <c r="B23" s="9" t="s">
        <v>23</v>
      </c>
      <c r="C23" s="3" t="s">
        <v>4</v>
      </c>
      <c r="D23" s="3">
        <v>6.06</v>
      </c>
      <c r="E23" s="8">
        <f>D23*F20*G20</f>
        <v>80662.84199999999</v>
      </c>
      <c r="H23" s="20"/>
    </row>
    <row r="24" spans="1:8" ht="38.25" x14ac:dyDescent="0.25">
      <c r="A24" s="7" t="s">
        <v>56</v>
      </c>
      <c r="B24" s="9" t="s">
        <v>57</v>
      </c>
      <c r="C24" s="3" t="s">
        <v>4</v>
      </c>
      <c r="D24" s="3"/>
      <c r="E24" s="8">
        <v>0</v>
      </c>
    </row>
    <row r="25" spans="1:8" x14ac:dyDescent="0.25">
      <c r="A25" s="7" t="s">
        <v>52</v>
      </c>
      <c r="B25" s="9" t="s">
        <v>87</v>
      </c>
      <c r="C25" s="3" t="s">
        <v>37</v>
      </c>
      <c r="D25" s="3"/>
      <c r="E25" s="8">
        <v>13928.32</v>
      </c>
      <c r="H25" s="20"/>
    </row>
    <row r="26" spans="1:8" x14ac:dyDescent="0.25">
      <c r="A26" s="7" t="s">
        <v>50</v>
      </c>
      <c r="B26" s="9" t="s">
        <v>87</v>
      </c>
      <c r="C26" s="3" t="s">
        <v>37</v>
      </c>
      <c r="D26" s="3"/>
      <c r="E26" s="8">
        <v>19806.3</v>
      </c>
      <c r="H26" s="20"/>
    </row>
    <row r="27" spans="1:8" x14ac:dyDescent="0.25">
      <c r="A27" s="7" t="s">
        <v>51</v>
      </c>
      <c r="B27" s="9" t="s">
        <v>87</v>
      </c>
      <c r="C27" s="3" t="s">
        <v>37</v>
      </c>
      <c r="D27" s="3"/>
      <c r="E27" s="8">
        <v>5693.9</v>
      </c>
      <c r="H27" s="20"/>
    </row>
    <row r="28" spans="1:8" x14ac:dyDescent="0.25">
      <c r="A28" s="7" t="s">
        <v>49</v>
      </c>
      <c r="B28" s="9" t="s">
        <v>87</v>
      </c>
      <c r="C28" s="3" t="s">
        <v>37</v>
      </c>
      <c r="D28" s="3"/>
      <c r="E28" s="8">
        <v>5772.47</v>
      </c>
      <c r="H28" s="20"/>
    </row>
    <row r="29" spans="1:8" x14ac:dyDescent="0.25">
      <c r="A29" s="7" t="s">
        <v>29</v>
      </c>
      <c r="B29" s="9" t="s">
        <v>87</v>
      </c>
      <c r="C29" s="3" t="s">
        <v>37</v>
      </c>
      <c r="D29" s="3"/>
      <c r="E29" s="8">
        <v>6690.69</v>
      </c>
      <c r="H29" s="20"/>
    </row>
    <row r="30" spans="1:8" x14ac:dyDescent="0.25">
      <c r="A30" s="41" t="s">
        <v>88</v>
      </c>
      <c r="B30" s="36" t="s">
        <v>89</v>
      </c>
      <c r="C30" s="3" t="s">
        <v>79</v>
      </c>
      <c r="D30" s="32">
        <v>16</v>
      </c>
      <c r="E30" s="8">
        <f>D30*260.07</f>
        <v>4161.12</v>
      </c>
      <c r="H30" s="20"/>
    </row>
    <row r="31" spans="1:8" ht="15.75" x14ac:dyDescent="0.25">
      <c r="A31" s="25"/>
      <c r="B31" s="30"/>
      <c r="C31" s="3"/>
      <c r="D31" s="29"/>
      <c r="E31" s="8"/>
      <c r="H31" s="20"/>
    </row>
    <row r="32" spans="1:8" x14ac:dyDescent="0.25">
      <c r="A32" s="10" t="s">
        <v>24</v>
      </c>
      <c r="B32" s="11"/>
      <c r="C32" s="12"/>
      <c r="D32" s="21"/>
      <c r="E32" s="13">
        <f>SUM(E22:E31)</f>
        <v>351017.91199999995</v>
      </c>
    </row>
    <row r="34" spans="1:9" ht="30" customHeight="1" x14ac:dyDescent="0.25">
      <c r="A34" s="55" t="s">
        <v>90</v>
      </c>
      <c r="B34" s="55"/>
      <c r="C34" s="55"/>
      <c r="D34" s="55"/>
      <c r="E34" s="55"/>
      <c r="I34" s="2" t="s">
        <v>35</v>
      </c>
    </row>
    <row r="35" spans="1:9" ht="30" customHeight="1" x14ac:dyDescent="0.25">
      <c r="A35" s="48" t="s">
        <v>21</v>
      </c>
      <c r="B35" s="48"/>
      <c r="C35" s="48"/>
      <c r="D35" s="48"/>
      <c r="E35" s="48"/>
    </row>
    <row r="36" spans="1:9" x14ac:dyDescent="0.25">
      <c r="A36" s="48" t="s">
        <v>20</v>
      </c>
      <c r="B36" s="48"/>
      <c r="C36" s="48"/>
      <c r="D36" s="48"/>
      <c r="E36" s="48"/>
      <c r="F36" s="14"/>
      <c r="G36" s="14"/>
      <c r="H36" s="15"/>
    </row>
    <row r="37" spans="1:9" ht="30" customHeight="1" x14ac:dyDescent="0.25">
      <c r="A37" s="48" t="s">
        <v>31</v>
      </c>
      <c r="B37" s="48"/>
      <c r="C37" s="48"/>
      <c r="D37" s="48"/>
      <c r="E37" s="48"/>
    </row>
    <row r="38" spans="1:9" x14ac:dyDescent="0.25">
      <c r="A38" s="48" t="s">
        <v>18</v>
      </c>
      <c r="B38" s="48"/>
      <c r="C38" s="48"/>
      <c r="D38" s="48"/>
      <c r="E38" s="48"/>
    </row>
    <row r="39" spans="1:9" x14ac:dyDescent="0.25">
      <c r="A39" s="56" t="s">
        <v>5</v>
      </c>
      <c r="B39" s="56"/>
      <c r="C39" s="56"/>
      <c r="D39" s="56"/>
      <c r="E39" s="56"/>
    </row>
    <row r="40" spans="1:9" x14ac:dyDescent="0.25">
      <c r="A40" s="48" t="s">
        <v>18</v>
      </c>
      <c r="B40" s="48"/>
      <c r="C40" s="48"/>
      <c r="D40" s="48"/>
      <c r="E40" s="48"/>
    </row>
    <row r="41" spans="1:9" x14ac:dyDescent="0.25">
      <c r="A41" s="57" t="s">
        <v>65</v>
      </c>
      <c r="B41" s="57"/>
      <c r="C41" s="57"/>
      <c r="D41" s="57"/>
      <c r="E41" s="5"/>
    </row>
    <row r="42" spans="1:9" x14ac:dyDescent="0.25">
      <c r="B42" s="54" t="s">
        <v>19</v>
      </c>
      <c r="C42" s="54"/>
      <c r="D42" s="54"/>
      <c r="E42" s="6" t="s">
        <v>6</v>
      </c>
    </row>
    <row r="43" spans="1:9" x14ac:dyDescent="0.25">
      <c r="A43" s="39"/>
      <c r="B43" s="39"/>
      <c r="C43" s="39"/>
      <c r="D43" s="39"/>
      <c r="E43" s="39"/>
    </row>
    <row r="44" spans="1:9" x14ac:dyDescent="0.25">
      <c r="A44" s="58" t="s">
        <v>30</v>
      </c>
      <c r="B44" s="58"/>
      <c r="C44" s="58"/>
      <c r="D44" s="58"/>
      <c r="E44" s="5"/>
    </row>
    <row r="45" spans="1:9" x14ac:dyDescent="0.25">
      <c r="B45" s="54" t="s">
        <v>19</v>
      </c>
      <c r="C45" s="54"/>
      <c r="D45" s="54"/>
      <c r="E45" s="6" t="s">
        <v>6</v>
      </c>
    </row>
    <row r="47" spans="1:9" x14ac:dyDescent="0.25">
      <c r="A47" s="2" t="s">
        <v>38</v>
      </c>
    </row>
    <row r="48" spans="1:9" x14ac:dyDescent="0.25">
      <c r="A48" s="2" t="s">
        <v>61</v>
      </c>
    </row>
    <row r="49" spans="1:8" x14ac:dyDescent="0.25">
      <c r="A49" s="14" t="s">
        <v>33</v>
      </c>
    </row>
    <row r="50" spans="1:8" x14ac:dyDescent="0.25">
      <c r="A50" s="2" t="s">
        <v>43</v>
      </c>
      <c r="B50" s="16">
        <f>'3кв'!B58</f>
        <v>132888.74000000011</v>
      </c>
    </row>
    <row r="51" spans="1:8" ht="15.75" x14ac:dyDescent="0.25">
      <c r="A51" s="17" t="s">
        <v>91</v>
      </c>
      <c r="B51" s="18"/>
    </row>
    <row r="52" spans="1:8" x14ac:dyDescent="0.25">
      <c r="A52" s="2" t="s">
        <v>39</v>
      </c>
      <c r="B52" s="18">
        <v>344749.30300000001</v>
      </c>
      <c r="F52" s="2" t="s">
        <v>44</v>
      </c>
      <c r="G52" s="2">
        <v>27644.59</v>
      </c>
      <c r="H52" s="2" t="s">
        <v>62</v>
      </c>
    </row>
    <row r="53" spans="1:8" ht="30" x14ac:dyDescent="0.25">
      <c r="A53" s="38" t="s">
        <v>47</v>
      </c>
      <c r="B53" s="18">
        <f>330*3</f>
        <v>990</v>
      </c>
    </row>
    <row r="54" spans="1:8" ht="30" x14ac:dyDescent="0.25">
      <c r="A54" s="38" t="s">
        <v>48</v>
      </c>
      <c r="B54" s="18">
        <f>3*300</f>
        <v>900</v>
      </c>
    </row>
    <row r="55" spans="1:8" ht="30" x14ac:dyDescent="0.25">
      <c r="A55" s="38" t="s">
        <v>54</v>
      </c>
      <c r="B55" s="18">
        <f>150*3</f>
        <v>450</v>
      </c>
    </row>
    <row r="56" spans="1:8" x14ac:dyDescent="0.25">
      <c r="A56" s="2" t="s">
        <v>55</v>
      </c>
      <c r="B56" s="18">
        <f>G52+G56</f>
        <v>45444.04</v>
      </c>
      <c r="F56" s="2" t="s">
        <v>92</v>
      </c>
      <c r="G56" s="2">
        <v>17799.45</v>
      </c>
    </row>
    <row r="57" spans="1:8" ht="30" x14ac:dyDescent="0.25">
      <c r="A57" s="38" t="s">
        <v>40</v>
      </c>
      <c r="B57" s="18">
        <f>E32</f>
        <v>351017.91199999995</v>
      </c>
    </row>
    <row r="58" spans="1:8" x14ac:dyDescent="0.25">
      <c r="A58" s="19" t="s">
        <v>34</v>
      </c>
      <c r="B58" s="16">
        <f>(B50+B52+B53+B54+B56+B55)-B57</f>
        <v>174404.17100000015</v>
      </c>
    </row>
    <row r="62" spans="1:8" x14ac:dyDescent="0.25">
      <c r="C62" s="20"/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view="pageBreakPreview" topLeftCell="A27" zoomScaleSheetLayoutView="100" workbookViewId="0">
      <selection activeCell="D28" sqref="D2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60" t="s">
        <v>93</v>
      </c>
      <c r="B1" s="60"/>
      <c r="C1" s="60"/>
      <c r="D1" s="61"/>
    </row>
    <row r="2" spans="1:4" ht="15.75" x14ac:dyDescent="0.25">
      <c r="A2" s="62" t="s">
        <v>94</v>
      </c>
      <c r="B2" s="62"/>
      <c r="C2" s="62"/>
      <c r="D2" s="17"/>
    </row>
    <row r="3" spans="1:4" ht="15.75" x14ac:dyDescent="0.25">
      <c r="A3" s="62" t="s">
        <v>114</v>
      </c>
      <c r="B3" s="62"/>
      <c r="C3" s="62"/>
      <c r="D3" s="17"/>
    </row>
    <row r="4" spans="1:4" ht="15.75" x14ac:dyDescent="0.25">
      <c r="A4" s="60" t="s">
        <v>95</v>
      </c>
      <c r="B4" s="60"/>
      <c r="C4" s="60"/>
      <c r="D4" s="61"/>
    </row>
    <row r="5" spans="1:4" ht="15.75" x14ac:dyDescent="0.25">
      <c r="A5" s="63"/>
      <c r="B5" s="63"/>
      <c r="C5" s="63"/>
      <c r="D5" s="1"/>
    </row>
    <row r="6" spans="1:4" ht="15.75" x14ac:dyDescent="0.25">
      <c r="A6" s="17"/>
      <c r="B6" s="64" t="s">
        <v>96</v>
      </c>
      <c r="C6" s="65">
        <f>'1кв'!B50</f>
        <v>98642.25</v>
      </c>
      <c r="D6" s="66"/>
    </row>
    <row r="7" spans="1:4" ht="15.75" x14ac:dyDescent="0.25">
      <c r="A7" s="67" t="s">
        <v>97</v>
      </c>
      <c r="B7" s="64" t="s">
        <v>119</v>
      </c>
      <c r="C7" s="65"/>
      <c r="D7" s="66"/>
    </row>
    <row r="8" spans="1:4" ht="15.75" x14ac:dyDescent="0.25">
      <c r="A8" s="17"/>
      <c r="B8" s="68" t="s">
        <v>98</v>
      </c>
      <c r="C8" s="65"/>
      <c r="D8" s="66"/>
    </row>
    <row r="9" spans="1:4" ht="15.75" x14ac:dyDescent="0.25">
      <c r="A9" s="17"/>
      <c r="B9" s="7" t="s">
        <v>120</v>
      </c>
      <c r="C9" s="65"/>
      <c r="D9" s="66"/>
    </row>
    <row r="10" spans="1:4" ht="15.75" x14ac:dyDescent="0.25">
      <c r="A10" s="17"/>
      <c r="B10" s="7" t="s">
        <v>121</v>
      </c>
      <c r="C10" s="65"/>
      <c r="D10" s="66"/>
    </row>
    <row r="11" spans="1:4" ht="15.75" x14ac:dyDescent="0.25">
      <c r="A11" s="17"/>
      <c r="B11" s="7" t="s">
        <v>122</v>
      </c>
      <c r="C11" s="65"/>
      <c r="D11" s="66"/>
    </row>
    <row r="12" spans="1:4" ht="15.75" x14ac:dyDescent="0.25">
      <c r="A12" s="17"/>
      <c r="B12" s="7" t="s">
        <v>123</v>
      </c>
      <c r="C12" s="65"/>
      <c r="D12" s="66"/>
    </row>
    <row r="13" spans="1:4" ht="15.75" x14ac:dyDescent="0.25">
      <c r="B13" s="69" t="s">
        <v>99</v>
      </c>
      <c r="C13" s="70">
        <f>'1кв'!B52+'2кв'!B54+'3кв'!B52+'4кв'!B52</f>
        <v>1344188.3230000001</v>
      </c>
      <c r="D13" s="71">
        <f>1345296.98-1108.93</f>
        <v>1344188.05</v>
      </c>
    </row>
    <row r="14" spans="1:4" ht="30" x14ac:dyDescent="0.25">
      <c r="A14" s="67"/>
      <c r="B14" s="72" t="s">
        <v>100</v>
      </c>
      <c r="C14" s="70">
        <f>'1кв'!B53+'2кв'!B55+'3кв'!B53+'4кв'!B53</f>
        <v>3960</v>
      </c>
      <c r="D14" s="71"/>
    </row>
    <row r="15" spans="1:4" ht="30" x14ac:dyDescent="0.25">
      <c r="A15" s="67"/>
      <c r="B15" s="72" t="s">
        <v>101</v>
      </c>
      <c r="C15" s="70">
        <f>'1кв'!B54+'2кв'!B56+'3кв'!B54+'4кв'!B54</f>
        <v>3600</v>
      </c>
      <c r="D15" s="71"/>
    </row>
    <row r="16" spans="1:4" ht="30" x14ac:dyDescent="0.25">
      <c r="A16" s="67"/>
      <c r="B16" s="72" t="s">
        <v>102</v>
      </c>
      <c r="C16" s="70">
        <f>'1кв'!B55+'2кв'!B57+'3кв'!B55+'4кв'!B55</f>
        <v>1800</v>
      </c>
      <c r="D16" s="71"/>
    </row>
    <row r="17" spans="1:5" ht="15.75" x14ac:dyDescent="0.25">
      <c r="A17" s="67"/>
      <c r="B17" s="72" t="s">
        <v>124</v>
      </c>
      <c r="C17" s="70">
        <f>'1кв'!B56+'2кв'!B58+'3кв'!B56+'4кв'!B56</f>
        <v>121121.91999999998</v>
      </c>
      <c r="D17" s="71"/>
    </row>
    <row r="18" spans="1:5" ht="15.75" x14ac:dyDescent="0.25">
      <c r="A18" s="73"/>
      <c r="B18" s="69" t="s">
        <v>103</v>
      </c>
      <c r="C18" s="74">
        <f>SUM(C13:C17)</f>
        <v>1474670.243</v>
      </c>
      <c r="D18" s="66"/>
    </row>
    <row r="19" spans="1:5" ht="15.75" x14ac:dyDescent="0.25">
      <c r="A19" s="1"/>
      <c r="B19" s="75"/>
      <c r="C19" s="75"/>
      <c r="D19" s="76"/>
    </row>
    <row r="20" spans="1:5" ht="15.75" x14ac:dyDescent="0.25">
      <c r="A20" s="77" t="s">
        <v>104</v>
      </c>
      <c r="B20" s="22" t="s">
        <v>46</v>
      </c>
      <c r="C20" s="78">
        <f>'1кв'!E22+'2кв'!E22+'3кв'!E22+'4кв'!E22</f>
        <v>811952.7</v>
      </c>
      <c r="D20" s="76"/>
    </row>
    <row r="21" spans="1:5" ht="15.75" x14ac:dyDescent="0.25">
      <c r="A21" s="77"/>
      <c r="B21" s="7" t="s">
        <v>41</v>
      </c>
      <c r="C21" s="78">
        <f>'1кв'!E23+'2кв'!E23+'3кв'!E23+'4кв'!E23</f>
        <v>305613.67199999996</v>
      </c>
      <c r="D21" s="76"/>
    </row>
    <row r="22" spans="1:5" ht="15.75" x14ac:dyDescent="0.25">
      <c r="A22" s="77"/>
      <c r="B22" s="22" t="s">
        <v>105</v>
      </c>
      <c r="C22" s="78">
        <f>'1кв'!E24+'2кв'!E24+'3кв'!E24+'4кв'!E24</f>
        <v>0</v>
      </c>
      <c r="D22" s="76"/>
    </row>
    <row r="23" spans="1:5" ht="15.75" x14ac:dyDescent="0.25">
      <c r="A23" s="77"/>
      <c r="B23" s="7" t="s">
        <v>125</v>
      </c>
      <c r="C23" s="78">
        <f>'1кв'!E25+'2кв'!E25+'3кв'!E25+'4кв'!E25</f>
        <v>63301.149999999994</v>
      </c>
      <c r="D23" s="76"/>
    </row>
    <row r="24" spans="1:5" ht="15.75" x14ac:dyDescent="0.25">
      <c r="A24" s="77"/>
      <c r="B24" s="7" t="s">
        <v>126</v>
      </c>
      <c r="C24" s="78">
        <f>'1кв'!E26+'2кв'!E26+'3кв'!E26+'4кв'!E26</f>
        <v>79225.2</v>
      </c>
      <c r="D24" s="76"/>
    </row>
    <row r="25" spans="1:5" ht="15.75" x14ac:dyDescent="0.25">
      <c r="A25" s="77"/>
      <c r="B25" s="7" t="s">
        <v>127</v>
      </c>
      <c r="C25" s="78">
        <f>'1кв'!E27+'2кв'!E27+'3кв'!E27+'4кв'!E27</f>
        <v>27286.1</v>
      </c>
      <c r="D25" s="76"/>
    </row>
    <row r="26" spans="1:5" ht="15.75" x14ac:dyDescent="0.25">
      <c r="A26" s="77"/>
      <c r="B26" s="7" t="s">
        <v>128</v>
      </c>
      <c r="C26" s="78">
        <f>'1кв'!E28+'2кв'!E28+'3кв'!E28+'4кв'!E28</f>
        <v>27936.68</v>
      </c>
      <c r="D26" s="76"/>
    </row>
    <row r="27" spans="1:5" ht="15.75" x14ac:dyDescent="0.25">
      <c r="A27" s="1"/>
      <c r="B27" s="7" t="s">
        <v>29</v>
      </c>
      <c r="C27" s="78">
        <f>'1кв'!E29+'2кв'!E29+'3кв'!E29+'4кв'!E29</f>
        <v>12744.509999999998</v>
      </c>
      <c r="D27" s="76">
        <f>10994.51+1750</f>
        <v>12744.51</v>
      </c>
      <c r="E27" s="79"/>
    </row>
    <row r="28" spans="1:5" ht="15.75" x14ac:dyDescent="0.25">
      <c r="A28" s="77"/>
      <c r="B28" s="80" t="s">
        <v>130</v>
      </c>
      <c r="C28" s="81">
        <f>'2кв'!E30+'4кв'!E30</f>
        <v>5104.92</v>
      </c>
      <c r="D28" s="76"/>
    </row>
    <row r="29" spans="1:5" ht="30" x14ac:dyDescent="0.25">
      <c r="A29" s="77"/>
      <c r="B29" s="41" t="s">
        <v>82</v>
      </c>
      <c r="C29" s="81">
        <f>'3кв'!E30</f>
        <v>-1392</v>
      </c>
      <c r="D29" s="76"/>
    </row>
    <row r="30" spans="1:5" ht="15.75" x14ac:dyDescent="0.25">
      <c r="A30" s="77"/>
      <c r="B30" s="82" t="s">
        <v>106</v>
      </c>
      <c r="C30" s="81">
        <f>SUM(C32:C36)</f>
        <v>67135.39</v>
      </c>
      <c r="D30" s="76"/>
    </row>
    <row r="31" spans="1:5" ht="15.75" x14ac:dyDescent="0.25">
      <c r="A31" s="77"/>
      <c r="B31" s="68" t="s">
        <v>98</v>
      </c>
      <c r="C31" s="81"/>
      <c r="D31" s="76"/>
    </row>
    <row r="32" spans="1:5" ht="30" x14ac:dyDescent="0.25">
      <c r="A32" s="77"/>
      <c r="B32" s="7" t="s">
        <v>129</v>
      </c>
      <c r="C32" s="83">
        <f>'1кв'!E30</f>
        <v>5322.57</v>
      </c>
      <c r="D32" s="76"/>
    </row>
    <row r="33" spans="1:5" ht="30" x14ac:dyDescent="0.25">
      <c r="A33" s="77"/>
      <c r="B33" s="7" t="s">
        <v>131</v>
      </c>
      <c r="C33" s="37">
        <f>'2кв'!E31</f>
        <v>30491.52</v>
      </c>
      <c r="D33" s="76"/>
    </row>
    <row r="34" spans="1:5" ht="15.75" x14ac:dyDescent="0.25">
      <c r="A34" s="77"/>
      <c r="B34" s="7" t="s">
        <v>132</v>
      </c>
      <c r="C34" s="37">
        <f>'2кв'!E32</f>
        <v>9450.82</v>
      </c>
      <c r="D34" s="76"/>
    </row>
    <row r="35" spans="1:5" ht="15.75" x14ac:dyDescent="0.25">
      <c r="A35" s="77"/>
      <c r="B35" s="7" t="s">
        <v>133</v>
      </c>
      <c r="C35" s="37">
        <f>'2кв'!E33</f>
        <v>21870.48</v>
      </c>
      <c r="D35" s="76"/>
    </row>
    <row r="36" spans="1:5" ht="15.75" x14ac:dyDescent="0.25">
      <c r="A36" s="77"/>
      <c r="B36" s="41"/>
      <c r="C36" s="37"/>
      <c r="D36" s="76"/>
    </row>
    <row r="37" spans="1:5" ht="15.75" x14ac:dyDescent="0.25">
      <c r="A37" s="1"/>
      <c r="B37" s="84" t="s">
        <v>107</v>
      </c>
      <c r="C37" s="85">
        <f>SUM(C20:C30)</f>
        <v>1398908.3219999997</v>
      </c>
      <c r="D37" s="76"/>
      <c r="E37" s="79"/>
    </row>
    <row r="38" spans="1:5" ht="15.75" x14ac:dyDescent="0.25">
      <c r="A38" s="1"/>
      <c r="B38" s="86" t="s">
        <v>115</v>
      </c>
      <c r="C38" s="85">
        <f>C6+C18-C37</f>
        <v>174404.17100000032</v>
      </c>
      <c r="D38" s="76"/>
    </row>
    <row r="39" spans="1:5" ht="15.75" x14ac:dyDescent="0.25">
      <c r="A39" s="1"/>
      <c r="B39" s="67"/>
      <c r="C39" s="67"/>
      <c r="D39" s="76"/>
    </row>
    <row r="40" spans="1:5" ht="15.75" x14ac:dyDescent="0.25">
      <c r="A40" s="1"/>
      <c r="B40" s="67" t="s">
        <v>108</v>
      </c>
      <c r="C40" s="67"/>
      <c r="D40" s="76"/>
    </row>
    <row r="41" spans="1:5" ht="15.75" x14ac:dyDescent="0.25">
      <c r="A41" s="1"/>
      <c r="B41" s="67" t="s">
        <v>109</v>
      </c>
      <c r="C41" s="88">
        <f>114206.26-81.44</f>
        <v>114124.81999999999</v>
      </c>
      <c r="D41" s="76"/>
    </row>
    <row r="42" spans="1:5" ht="15.75" x14ac:dyDescent="0.25">
      <c r="A42" s="1"/>
      <c r="B42" s="87" t="s">
        <v>110</v>
      </c>
      <c r="C42" s="89">
        <f>122107.98-53.05</f>
        <v>122054.93</v>
      </c>
      <c r="D42" s="76"/>
    </row>
    <row r="43" spans="1:5" ht="15.75" x14ac:dyDescent="0.25">
      <c r="A43" s="1"/>
      <c r="B43" s="67" t="s">
        <v>111</v>
      </c>
      <c r="C43" s="88">
        <f>C42-C41</f>
        <v>7930.1100000000006</v>
      </c>
      <c r="D43" s="76"/>
    </row>
    <row r="44" spans="1:5" ht="15.75" x14ac:dyDescent="0.25">
      <c r="A44" s="1"/>
      <c r="B44" s="67"/>
      <c r="C44" s="67"/>
      <c r="D44" s="76"/>
    </row>
    <row r="45" spans="1:5" ht="15.75" x14ac:dyDescent="0.25">
      <c r="A45" s="1"/>
      <c r="B45" s="67"/>
      <c r="C45" s="67"/>
      <c r="D45" s="76"/>
    </row>
    <row r="46" spans="1:5" ht="15.75" x14ac:dyDescent="0.25">
      <c r="A46" s="1"/>
      <c r="B46" s="67"/>
      <c r="C46" s="67"/>
      <c r="D46" s="76"/>
    </row>
    <row r="47" spans="1:5" ht="15.75" x14ac:dyDescent="0.25">
      <c r="A47" s="1"/>
      <c r="B47" s="67"/>
      <c r="C47" s="67"/>
      <c r="D47" s="76"/>
    </row>
    <row r="48" spans="1:5" ht="15.75" x14ac:dyDescent="0.25">
      <c r="A48" s="1" t="s">
        <v>112</v>
      </c>
      <c r="B48" s="67" t="s">
        <v>116</v>
      </c>
      <c r="C48" s="67"/>
      <c r="D48" s="76"/>
    </row>
    <row r="49" spans="1:4" ht="15.75" x14ac:dyDescent="0.25">
      <c r="A49" s="1"/>
      <c r="B49" s="67" t="s">
        <v>117</v>
      </c>
      <c r="C49" s="67"/>
      <c r="D49" s="76"/>
    </row>
    <row r="50" spans="1:4" ht="15.75" x14ac:dyDescent="0.25">
      <c r="A50" s="1"/>
      <c r="B50" s="67" t="s">
        <v>118</v>
      </c>
      <c r="C50" s="67"/>
      <c r="D50" s="76"/>
    </row>
    <row r="51" spans="1:4" ht="15.75" x14ac:dyDescent="0.25">
      <c r="A51" s="1"/>
      <c r="B51" s="67"/>
      <c r="C51" s="67"/>
      <c r="D51" s="76"/>
    </row>
    <row r="52" spans="1:4" ht="15.75" x14ac:dyDescent="0.25">
      <c r="A52" s="1"/>
      <c r="B52" s="67" t="s">
        <v>113</v>
      </c>
      <c r="C52" s="67"/>
      <c r="D52" s="76"/>
    </row>
    <row r="53" spans="1:4" ht="15.75" x14ac:dyDescent="0.25">
      <c r="A53" s="1"/>
      <c r="B53" s="67"/>
      <c r="C53" s="67"/>
      <c r="D53" s="76"/>
    </row>
    <row r="54" spans="1:4" ht="15.75" x14ac:dyDescent="0.25">
      <c r="A54" s="1"/>
      <c r="B54" s="67"/>
      <c r="C54" s="67"/>
      <c r="D54" s="76"/>
    </row>
  </sheetData>
  <mergeCells count="6">
    <mergeCell ref="A1:C1"/>
    <mergeCell ref="A2:C2"/>
    <mergeCell ref="A3:C3"/>
    <mergeCell ref="A4:C4"/>
    <mergeCell ref="A5:C5"/>
    <mergeCell ref="B19:C1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2024-02-16T10:58:57Z</dcterms:modified>
</cp:coreProperties>
</file>